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26" i="2" l="1"/>
  <c r="D16" i="2"/>
  <c r="D15" i="2"/>
  <c r="D14" i="2"/>
  <c r="D13" i="2"/>
  <c r="D12" i="2"/>
  <c r="D11" i="2"/>
  <c r="D10" i="2"/>
  <c r="D9" i="2"/>
  <c r="D8" i="2"/>
  <c r="D7" i="2"/>
  <c r="D5" i="2"/>
  <c r="C22" i="2" l="1"/>
  <c r="D22" i="2"/>
  <c r="D24" i="2" l="1"/>
  <c r="D15" i="1"/>
  <c r="D14" i="1"/>
  <c r="D12" i="1"/>
  <c r="D13" i="1"/>
  <c r="D11" i="1"/>
  <c r="D10" i="1"/>
  <c r="D9" i="1"/>
  <c r="D8" i="1"/>
  <c r="D7" i="1"/>
  <c r="D6" i="1"/>
  <c r="D5" i="1"/>
  <c r="D4" i="1"/>
  <c r="C21" i="1" l="1"/>
  <c r="D21" i="1"/>
  <c r="D23" i="1" l="1"/>
</calcChain>
</file>

<file path=xl/sharedStrings.xml><?xml version="1.0" encoding="utf-8"?>
<sst xmlns="http://schemas.openxmlformats.org/spreadsheetml/2006/main" count="67" uniqueCount="37">
  <si>
    <t>№ п./п</t>
  </si>
  <si>
    <t>Месяц</t>
  </si>
  <si>
    <t>Сумма по счет-факт.       От АО " СИБЭКО"</t>
  </si>
  <si>
    <t>Начислено собств.</t>
  </si>
  <si>
    <t>1.</t>
  </si>
  <si>
    <t>2.</t>
  </si>
  <si>
    <t>февраль</t>
  </si>
  <si>
    <t>3.</t>
  </si>
  <si>
    <t>март</t>
  </si>
  <si>
    <t>4.</t>
  </si>
  <si>
    <t>апрель</t>
  </si>
  <si>
    <t>5.</t>
  </si>
  <si>
    <t>май</t>
  </si>
  <si>
    <t>6.</t>
  </si>
  <si>
    <t>июнь</t>
  </si>
  <si>
    <t>7.</t>
  </si>
  <si>
    <t>июль</t>
  </si>
  <si>
    <t>8.</t>
  </si>
  <si>
    <t>август</t>
  </si>
  <si>
    <t>9.</t>
  </si>
  <si>
    <t>сентябрь</t>
  </si>
  <si>
    <t>10.</t>
  </si>
  <si>
    <t>октябрь</t>
  </si>
  <si>
    <t>11.</t>
  </si>
  <si>
    <t>ноябрь</t>
  </si>
  <si>
    <t>12.</t>
  </si>
  <si>
    <t>декабрь</t>
  </si>
  <si>
    <t>Итого:</t>
  </si>
  <si>
    <t>Сумма для перерасчета:</t>
  </si>
  <si>
    <t>и начисленных собственникам помещений</t>
  </si>
  <si>
    <t xml:space="preserve">Расчет сумм по отоплению за 2019 г. , предъявленных  от АО "СИБЭКО" </t>
  </si>
  <si>
    <t>январь 2019 г.</t>
  </si>
  <si>
    <t>Среднемесячная сумма по отоплению:</t>
  </si>
  <si>
    <t>Главный бухгалтер</t>
  </si>
  <si>
    <t>Кожеурова С.В.</t>
  </si>
  <si>
    <t xml:space="preserve">Расчет сумм по отоплению за 2020 г. , предъявленных  от АО "СИБЭКО" </t>
  </si>
  <si>
    <t>январь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</si>
</sst>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E25"/>
    </sheetView>
  </sheetViews>
  <sheetFormatPr defaultRowHeight="15" x14ac:dyDescent="0.25"/>
  <cols>
    <col min="1" max="1" width="8.140625" customWidth="1"/>
    <col min="2" max="2" width="21.7109375" customWidth="1"/>
    <col min="3" max="3" width="23.42578125" customWidth="1"/>
    <col min="4" max="4" width="20.28515625" customWidth="1"/>
  </cols>
  <sheetData>
    <row r="1" spans="1:4" x14ac:dyDescent="0.25">
      <c r="B1" t="s">
        <v>30</v>
      </c>
    </row>
    <row r="2" spans="1:4" x14ac:dyDescent="0.25">
      <c r="B2" t="s">
        <v>29</v>
      </c>
    </row>
    <row r="3" spans="1:4" ht="30" x14ac:dyDescent="0.25">
      <c r="A3" s="1" t="s">
        <v>0</v>
      </c>
      <c r="B3" s="1" t="s">
        <v>1</v>
      </c>
      <c r="C3" s="2" t="s">
        <v>2</v>
      </c>
      <c r="D3" s="2" t="s">
        <v>3</v>
      </c>
    </row>
    <row r="4" spans="1:4" x14ac:dyDescent="0.25">
      <c r="A4" s="3" t="s">
        <v>4</v>
      </c>
      <c r="B4" s="3" t="s">
        <v>31</v>
      </c>
      <c r="C4" s="4">
        <v>1074380.68</v>
      </c>
      <c r="D4" s="4">
        <f>(839.64+680.8)*86.86+436836.52</f>
        <v>568901.93839999998</v>
      </c>
    </row>
    <row r="5" spans="1:4" x14ac:dyDescent="0.25">
      <c r="A5" s="3" t="s">
        <v>5</v>
      </c>
      <c r="B5" s="3" t="s">
        <v>6</v>
      </c>
      <c r="C5" s="4">
        <v>1073479.44</v>
      </c>
      <c r="D5" s="4">
        <f>(820.5+575)*86.86+590448.04-144689.79</f>
        <v>566971.38</v>
      </c>
    </row>
    <row r="6" spans="1:4" x14ac:dyDescent="0.25">
      <c r="A6" s="3" t="s">
        <v>7</v>
      </c>
      <c r="B6" s="3" t="s">
        <v>8</v>
      </c>
      <c r="C6" s="4">
        <v>666901.05000000005</v>
      </c>
      <c r="D6" s="4">
        <f>(800+762.5)*86.86+451034.19</f>
        <v>586752.93999999994</v>
      </c>
    </row>
    <row r="7" spans="1:4" x14ac:dyDescent="0.25">
      <c r="A7" s="3" t="s">
        <v>9</v>
      </c>
      <c r="B7" s="3" t="s">
        <v>10</v>
      </c>
      <c r="C7" s="4">
        <v>564790.05000000005</v>
      </c>
      <c r="D7" s="4">
        <f>(762.66+614.7)*86.86+469136.41</f>
        <v>588773.8996</v>
      </c>
    </row>
    <row r="8" spans="1:4" x14ac:dyDescent="0.25">
      <c r="A8" s="3" t="s">
        <v>11</v>
      </c>
      <c r="B8" s="3" t="s">
        <v>12</v>
      </c>
      <c r="C8" s="4">
        <v>336414.8</v>
      </c>
      <c r="D8" s="4">
        <f>(810+545)*86.86+472975.48</f>
        <v>590670.78</v>
      </c>
    </row>
    <row r="9" spans="1:4" x14ac:dyDescent="0.25">
      <c r="A9" s="3" t="s">
        <v>13</v>
      </c>
      <c r="B9" s="3" t="s">
        <v>14</v>
      </c>
      <c r="C9" s="4">
        <v>164605.31</v>
      </c>
      <c r="D9" s="4">
        <f>(750.6+520.9)*86.86+478355.24</f>
        <v>588797.73</v>
      </c>
    </row>
    <row r="10" spans="1:4" x14ac:dyDescent="0.25">
      <c r="A10" s="3" t="s">
        <v>15</v>
      </c>
      <c r="B10" s="3" t="s">
        <v>16</v>
      </c>
      <c r="C10" s="4">
        <v>241936.31</v>
      </c>
      <c r="D10" s="4">
        <f>(566+539.9)*89.63+499348.01</f>
        <v>598469.82700000005</v>
      </c>
    </row>
    <row r="11" spans="1:4" x14ac:dyDescent="0.25">
      <c r="A11" s="3" t="s">
        <v>17</v>
      </c>
      <c r="B11" s="3" t="s">
        <v>18</v>
      </c>
      <c r="C11" s="4">
        <v>233334.92</v>
      </c>
      <c r="D11" s="4">
        <f>(703.3+478.8)*89.63+463423.78</f>
        <v>569375.40300000005</v>
      </c>
    </row>
    <row r="12" spans="1:4" x14ac:dyDescent="0.25">
      <c r="A12" s="3" t="s">
        <v>19</v>
      </c>
      <c r="B12" s="3" t="s">
        <v>20</v>
      </c>
      <c r="C12" s="4">
        <v>192559.59</v>
      </c>
      <c r="D12" s="4">
        <f>(601+480.2)*89.63+467087.27</f>
        <v>563995.22600000002</v>
      </c>
    </row>
    <row r="13" spans="1:4" x14ac:dyDescent="0.25">
      <c r="A13" s="3" t="s">
        <v>21</v>
      </c>
      <c r="B13" s="3" t="s">
        <v>22</v>
      </c>
      <c r="C13" s="4">
        <v>418629.33</v>
      </c>
      <c r="D13" s="4">
        <f>(601+480.2)*89.63+467012.51</f>
        <v>563920.46600000001</v>
      </c>
    </row>
    <row r="14" spans="1:4" x14ac:dyDescent="0.25">
      <c r="A14" s="3" t="s">
        <v>23</v>
      </c>
      <c r="B14" s="3" t="s">
        <v>24</v>
      </c>
      <c r="C14" s="4">
        <v>827142.45</v>
      </c>
      <c r="D14" s="4">
        <f>(855+584)*89.63+436611.03</f>
        <v>565588.6</v>
      </c>
    </row>
    <row r="15" spans="1:4" x14ac:dyDescent="0.25">
      <c r="A15" s="3" t="s">
        <v>25</v>
      </c>
      <c r="B15" s="3" t="s">
        <v>26</v>
      </c>
      <c r="C15" s="4">
        <v>941002.14</v>
      </c>
      <c r="D15" s="4">
        <f>(856+559)*89.63+438539.96</f>
        <v>565366.41</v>
      </c>
    </row>
    <row r="16" spans="1:4" x14ac:dyDescent="0.25">
      <c r="A16" s="3"/>
      <c r="B16" s="3"/>
      <c r="C16" s="4"/>
      <c r="D16" s="4"/>
    </row>
    <row r="17" spans="1:4" x14ac:dyDescent="0.25">
      <c r="A17" s="3"/>
      <c r="B17" s="3"/>
      <c r="C17" s="4"/>
      <c r="D17" s="4"/>
    </row>
    <row r="18" spans="1:4" x14ac:dyDescent="0.25">
      <c r="A18" s="3"/>
      <c r="B18" s="3"/>
      <c r="C18" s="4"/>
      <c r="D18" s="4"/>
    </row>
    <row r="19" spans="1:4" x14ac:dyDescent="0.25">
      <c r="A19" s="3"/>
      <c r="B19" s="3"/>
      <c r="C19" s="4"/>
      <c r="D19" s="4"/>
    </row>
    <row r="20" spans="1:4" x14ac:dyDescent="0.25">
      <c r="A20" s="3"/>
      <c r="B20" s="3"/>
      <c r="C20" s="4"/>
      <c r="D20" s="4"/>
    </row>
    <row r="21" spans="1:4" x14ac:dyDescent="0.25">
      <c r="A21" s="3"/>
      <c r="B21" s="3" t="s">
        <v>27</v>
      </c>
      <c r="C21" s="4">
        <f>SUM(C4:C20)</f>
        <v>6735176.0699999994</v>
      </c>
      <c r="D21" s="4">
        <f>SUM(D4:D20)</f>
        <v>6917584.5999999996</v>
      </c>
    </row>
    <row r="23" spans="1:4" x14ac:dyDescent="0.25">
      <c r="B23" t="s">
        <v>28</v>
      </c>
      <c r="D23" s="5">
        <f>C21-D21</f>
        <v>-182408.53000000026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D27" sqref="D27"/>
    </sheetView>
  </sheetViews>
  <sheetFormatPr defaultRowHeight="15" x14ac:dyDescent="0.25"/>
  <cols>
    <col min="2" max="2" width="25.7109375" customWidth="1"/>
    <col min="3" max="3" width="22.7109375" customWidth="1"/>
    <col min="4" max="4" width="24.85546875" customWidth="1"/>
  </cols>
  <sheetData>
    <row r="2" spans="1:4" x14ac:dyDescent="0.25">
      <c r="B2" t="s">
        <v>35</v>
      </c>
    </row>
    <row r="3" spans="1:4" x14ac:dyDescent="0.25">
      <c r="B3" t="s">
        <v>29</v>
      </c>
    </row>
    <row r="4" spans="1:4" ht="30" x14ac:dyDescent="0.25">
      <c r="A4" s="1" t="s">
        <v>0</v>
      </c>
      <c r="B4" s="1" t="s">
        <v>1</v>
      </c>
      <c r="C4" s="2" t="s">
        <v>2</v>
      </c>
      <c r="D4" s="2" t="s">
        <v>3</v>
      </c>
    </row>
    <row r="5" spans="1:4" x14ac:dyDescent="0.25">
      <c r="A5" s="3" t="s">
        <v>4</v>
      </c>
      <c r="B5" s="3" t="s">
        <v>36</v>
      </c>
      <c r="C5" s="4">
        <v>1024678.24</v>
      </c>
      <c r="D5" s="4">
        <f>448897.73+(764.4+617-22)*89.63</f>
        <v>570740.75199999998</v>
      </c>
    </row>
    <row r="6" spans="1:4" x14ac:dyDescent="0.25">
      <c r="A6" s="3" t="s">
        <v>5</v>
      </c>
      <c r="B6" s="3" t="s">
        <v>6</v>
      </c>
      <c r="C6" s="4">
        <v>946675.57</v>
      </c>
      <c r="D6" s="4">
        <v>562910.76</v>
      </c>
    </row>
    <row r="7" spans="1:4" x14ac:dyDescent="0.25">
      <c r="A7" s="3" t="s">
        <v>7</v>
      </c>
      <c r="B7" s="3" t="s">
        <v>8</v>
      </c>
      <c r="C7" s="4">
        <v>733304.16</v>
      </c>
      <c r="D7" s="4">
        <f>448961.61+(791.6+4-2+548.2)*89.63</f>
        <v>569227.14399999997</v>
      </c>
    </row>
    <row r="8" spans="1:4" x14ac:dyDescent="0.25">
      <c r="A8" s="3" t="s">
        <v>9</v>
      </c>
      <c r="B8" s="3" t="s">
        <v>10</v>
      </c>
      <c r="C8" s="4">
        <v>617000.4</v>
      </c>
      <c r="D8" s="4">
        <f>445963.98+(11.32+823+691)*89.63</f>
        <v>582678.41159999999</v>
      </c>
    </row>
    <row r="9" spans="1:4" x14ac:dyDescent="0.25">
      <c r="A9" s="3" t="s">
        <v>11</v>
      </c>
      <c r="B9" s="3" t="s">
        <v>12</v>
      </c>
      <c r="C9" s="4">
        <v>264680.17</v>
      </c>
      <c r="D9" s="4">
        <f>445963.98+(700+573)*89.63</f>
        <v>560062.97</v>
      </c>
    </row>
    <row r="10" spans="1:4" x14ac:dyDescent="0.25">
      <c r="A10" s="3" t="s">
        <v>13</v>
      </c>
      <c r="B10" s="3" t="s">
        <v>14</v>
      </c>
      <c r="C10" s="4">
        <v>201842.33</v>
      </c>
      <c r="D10" s="4">
        <f>445963.98+(668+609)*89.63</f>
        <v>560421.49</v>
      </c>
    </row>
    <row r="11" spans="1:4" x14ac:dyDescent="0.25">
      <c r="A11" s="3" t="s">
        <v>15</v>
      </c>
      <c r="B11" s="3" t="s">
        <v>16</v>
      </c>
      <c r="C11" s="4">
        <v>58094.41</v>
      </c>
      <c r="D11" s="4">
        <f>445963.98+(587+360.68)*95.08</f>
        <v>536069.39439999999</v>
      </c>
    </row>
    <row r="12" spans="1:4" x14ac:dyDescent="0.25">
      <c r="A12" s="3" t="s">
        <v>17</v>
      </c>
      <c r="B12" s="3" t="s">
        <v>18</v>
      </c>
      <c r="C12" s="4">
        <v>149079.14000000001</v>
      </c>
      <c r="D12" s="4">
        <f>445963.98+(441+471.4)*95.08</f>
        <v>532714.97199999995</v>
      </c>
    </row>
    <row r="13" spans="1:4" x14ac:dyDescent="0.25">
      <c r="A13" s="3" t="s">
        <v>19</v>
      </c>
      <c r="B13" s="3" t="s">
        <v>20</v>
      </c>
      <c r="C13" s="4">
        <v>235086.93</v>
      </c>
      <c r="D13" s="4">
        <f>445963.98+(624+456.21)*95.08</f>
        <v>548670.34679999994</v>
      </c>
    </row>
    <row r="14" spans="1:4" x14ac:dyDescent="0.25">
      <c r="A14" s="3" t="s">
        <v>21</v>
      </c>
      <c r="B14" s="3" t="s">
        <v>22</v>
      </c>
      <c r="C14" s="4">
        <v>529565.39</v>
      </c>
      <c r="D14" s="4">
        <f>445963.98+(583+512.59)*95.08</f>
        <v>550132.67720000003</v>
      </c>
    </row>
    <row r="15" spans="1:4" x14ac:dyDescent="0.25">
      <c r="A15" s="3" t="s">
        <v>23</v>
      </c>
      <c r="B15" s="3" t="s">
        <v>24</v>
      </c>
      <c r="C15" s="4">
        <v>782347.91</v>
      </c>
      <c r="D15" s="4">
        <f>445963.98+(692+701)*95.08</f>
        <v>578410.41999999993</v>
      </c>
    </row>
    <row r="16" spans="1:4" x14ac:dyDescent="0.25">
      <c r="A16" s="3" t="s">
        <v>25</v>
      </c>
      <c r="B16" s="3" t="s">
        <v>26</v>
      </c>
      <c r="C16" s="4">
        <v>1100203.45</v>
      </c>
      <c r="D16" s="4">
        <f>445963.98+(364.409+297+425.75+505.6)*95.08</f>
        <v>597403.50572000002</v>
      </c>
    </row>
    <row r="17" spans="1:4" x14ac:dyDescent="0.25">
      <c r="A17" s="3"/>
      <c r="B17" s="3"/>
      <c r="C17" s="4"/>
      <c r="D17" s="4"/>
    </row>
    <row r="18" spans="1:4" x14ac:dyDescent="0.25">
      <c r="A18" s="3"/>
      <c r="B18" s="3"/>
      <c r="C18" s="4"/>
      <c r="D18" s="4"/>
    </row>
    <row r="19" spans="1:4" x14ac:dyDescent="0.25">
      <c r="A19" s="3"/>
      <c r="B19" s="3"/>
      <c r="C19" s="4"/>
      <c r="D19" s="4"/>
    </row>
    <row r="20" spans="1:4" x14ac:dyDescent="0.25">
      <c r="A20" s="3"/>
      <c r="B20" s="3"/>
      <c r="C20" s="4"/>
      <c r="D20" s="4"/>
    </row>
    <row r="21" spans="1:4" x14ac:dyDescent="0.25">
      <c r="A21" s="3"/>
      <c r="B21" s="3"/>
      <c r="C21" s="4"/>
      <c r="D21" s="4"/>
    </row>
    <row r="22" spans="1:4" x14ac:dyDescent="0.25">
      <c r="A22" s="3"/>
      <c r="B22" s="3" t="s">
        <v>27</v>
      </c>
      <c r="C22" s="4">
        <f>SUM(C5:C21)</f>
        <v>6642558.1000000006</v>
      </c>
      <c r="D22" s="4">
        <f>SUM(D5:D21)</f>
        <v>6749442.8437199984</v>
      </c>
    </row>
    <row r="24" spans="1:4" x14ac:dyDescent="0.25">
      <c r="B24" t="s">
        <v>28</v>
      </c>
      <c r="D24" s="5">
        <f>C22-D22</f>
        <v>-106884.74371999782</v>
      </c>
    </row>
    <row r="26" spans="1:4" x14ac:dyDescent="0.25">
      <c r="B26" t="s">
        <v>32</v>
      </c>
      <c r="D26">
        <f>C22/12</f>
        <v>553546.50833333342</v>
      </c>
    </row>
    <row r="29" spans="1:4" x14ac:dyDescent="0.25">
      <c r="B29" t="s">
        <v>33</v>
      </c>
      <c r="D29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2021-02-25T05:00:47Z</dcterms:modified>
</cp:coreProperties>
</file>